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6375ca00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4500456a1f384624"/>
    <x:sheet xmlns:r="http://schemas.openxmlformats.org/officeDocument/2006/relationships" name="Drivers" sheetId="2" r:id="R2a7afa2a46cc45a0"/>
    <x:sheet xmlns:r="http://schemas.openxmlformats.org/officeDocument/2006/relationships" name="Inputs" sheetId="3" r:id="R53ce9515219149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-&quot;"/>
    <x:numFmt numFmtId="201" formatCode="#,##0.00;(#,##0.00);&quot;0.00&quot;"/>
    <x:numFmt numFmtId="202" formatCode="0.0%;(0.0%);&quot;-&quot;"/>
    <x:numFmt numFmtId="203" formatCode="0.0&quot; pp&quot;;(0.0)&quot; pp&quot;;&quot;-&quot;"/>
  </x:numFmts>
  <x:fonts count="7">
    <x:font>
      <x:sz val="11"/>
      <x:name val="Carlito"/>
    </x:font>
    <x:font>
      <x:sz val="11"/>
      <x:color rgb="FF172B3A"/>
      <x:name val="Arial"/>
    </x:font>
    <x:font>
      <x:b/>
      <x:sz val="17"/>
      <x:color rgb="FF17324D"/>
      <x:name val="Arial"/>
    </x:font>
    <x:font>
      <x:b/>
      <x:sz val="11"/>
      <x:color rgb="FFFFFFFF"/>
      <x:name val="Arial"/>
    </x:font>
    <x:font>
      <x:sz val="11"/>
      <x:color rgb="FF1759B0"/>
      <x:name val="Arial"/>
    </x:font>
    <x:font>
      <x:sz val="11"/>
      <x:color rgb="FF16734B"/>
      <x:name val="Arial"/>
    </x:font>
    <x:font>
      <x:b/>
      <x:sz val="11"/>
      <x:color rgb="FF17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C"/>
      </x:patternFill>
    </x:fill>
    <x:fill>
      <x:patternFill patternType="solid">
        <x:fgColor rgb="FFEAF0F5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7324D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horizontal="right"/>
    </x:xf>
    <x:xf numFmtId="200" fontId="4" fillId="3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right"/>
    </x:xf>
    <x:xf numFmtId="201" fontId="5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3" fontId="1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202" fontId="1" fillId="4" borderId="0" xfId="0" applyNumberFormat="1" applyFont="1" applyFill="1" applyBorder="1" applyAlignment="1">
      <x:alignment horizontal="right"/>
    </x:xf>
    <x:xf numFmtId="0" fontId="6" fillId="4" borderId="0" xfId="0" applyNumberFormat="1" applyFont="1" applyFill="1" applyBorder="1"/>
    <x:xf numFmtId="200" fontId="6" fillId="4" borderId="0" xfId="0" applyNumberFormat="1" applyFont="1" applyFill="1" applyBorder="1" applyAlignment="1">
      <x:alignment horizontal="right"/>
    </x:xf>
    <x:xf numFmtId="202" fontId="6" fillId="4" borderId="0" xfId="0" applyNumberFormat="1" applyFont="1" applyFill="1" applyBorder="1" applyAlignment="1">
      <x:alignment horizontal="right"/>
    </x:xf>
    <x:xf numFmtId="0" fontId="6" fillId="4" borderId="1" xfId="0" applyNumberFormat="1" applyFont="1" applyFill="1" applyBorder="1"/>
    <x:xf numFmtId="200" fontId="6" fillId="4" borderId="1" xfId="0" applyNumberFormat="1" applyFont="1" applyFill="1" applyBorder="1" applyAlignment="1">
      <x:alignment horizontal="right"/>
    </x:xf>
    <x:xf numFmtId="202" fontId="6" fillId="4" borderId="1" xfId="0" applyNumberFormat="1" applyFont="1" applyFill="1" applyBorder="1" applyAlignment="1">
      <x:alignment horizontal="right"/>
    </x:xf>
  </x:cellXfs>
  <x:cellStyles count="1">
    <x:cellStyle name="Normal" xfId="0"/>
  </x:cellStyles>
  <x:dxfs count="3">
    <x:dxf>
      <x:font>
        <x:b/>
        <x:color rgb="FFAA2020"/>
      </x:font>
      <x:fill>
        <x:patternFill patternType="solid">
          <x:bgColor rgb="FFFDE8E7"/>
        </x:patternFill>
      </x:fill>
    </x:dxf>
    <x:dxf>
      <x:font>
        <x:color rgb="FFAD3028"/>
      </x:font>
    </x:dxf>
    <x:dxf>
      <x:font>
        <x:b/>
        <x:color rgb="FFAD302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9390267634127" /><Relationship Type="http://schemas.openxmlformats.org/officeDocument/2006/relationships/theme" Target="/xl/theme/theme1.xml" Id="Ra211bd76d2794bb4" /><Relationship Type="http://schemas.openxmlformats.org/officeDocument/2006/relationships/sharedStrings" Target="/xl/sharedStrings.xml" Id="R7e5a8fe962e1498c" /><Relationship Type="http://schemas.openxmlformats.org/officeDocument/2006/relationships/worksheet" Target="/xl/worksheets/sheet1.xml" Id="R4500456a1f384624" /><Relationship Type="http://schemas.openxmlformats.org/officeDocument/2006/relationships/worksheet" Target="/xl/worksheets/sheet2.xml" Id="R2a7afa2a46cc45a0" /><Relationship Type="http://schemas.openxmlformats.org/officeDocument/2006/relationships/worksheet" Target="/xl/worksheets/sheet3.xml" Id="R53ce9515219149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2" ht="24" customHeight="1">
      <x:c r="B2" s="4" t="str">
        <x:v>Monthly performance review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B3" s="1" t="str">
        <x:v>September 2026. Power-panel manufacturer. INR. Illustrative case.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B5" s="13" t="str">
        <x:v>Management P&amp;L</x:v>
      </x:c>
      <x:c r="C5" s="14" t="str">
        <x:v>Budget INR</x:v>
      </x:c>
      <x:c r="D5" s="14" t="str">
        <x:v>Actual INR</x:v>
      </x:c>
      <x:c r="E5" s="14" t="str">
        <x:v>Actual less budget</x:v>
      </x:c>
      <x:c r="F5" s="14" t="str">
        <x:v>Variance %</x:v>
      </x:c>
      <x:c r="G5" s="3"/>
      <x:c r="H5" s="3"/>
      <x:c r="I5" s="3"/>
      <x:c r="J5" s="3"/>
      <x:c r="K5" s="3"/>
      <x:c r="L5" s="3"/>
      <x:c r="M5" s="3"/>
    </x:row>
    <x:row r="6" ht="24" customHeight="1">
      <x:c r="B6" s="1" t="str">
        <x:v>Revenue</x:v>
      </x:c>
      <x:c r="C6" s="3" t="n">
        <x:f>Drivers!C18</x:f>
        <x:v>32800000</x:v>
      </x:c>
      <x:c r="D6" s="3" t="n">
        <x:f>Drivers!D18</x:f>
        <x:v>27460000</x:v>
      </x:c>
      <x:c r="E6" s="3" t="n">
        <x:f>D6-C6</x:f>
        <x:v>-5340000</x:v>
      </x:c>
      <x:c r="F6" s="21" t="n">
        <x:f>IF(C6=0,"n.a.",E6/ABS(C6))</x:f>
        <x:v>-0.1628048780487805</x:v>
      </x:c>
      <x:c r="G6" s="3"/>
      <x:c r="H6" s="3"/>
      <x:c r="I6" s="3"/>
      <x:c r="J6" s="3"/>
      <x:c r="K6" s="3"/>
      <x:c r="L6" s="3"/>
      <x:c r="M6" s="3"/>
    </x:row>
    <x:row r="7" ht="24" customHeight="1">
      <x:c r="B7" s="1" t="str">
        <x:v>Variable material</x:v>
      </x:c>
      <x:c r="C7" s="3" t="n">
        <x:f>SUMPRODUCT(Drivers!C7:C9,Drivers!G7:G9)</x:f>
        <x:v>19800000</x:v>
      </x:c>
      <x:c r="D7" s="3" t="n">
        <x:f>SUMPRODUCT(Drivers!D7:D9,Drivers!H7:H9)</x:f>
        <x:v>17070000</x:v>
      </x:c>
      <x:c r="E7" s="3" t="n">
        <x:f>D7-C7</x:f>
        <x:v>-2730000</x:v>
      </x:c>
      <x:c r="F7" s="21" t="n">
        <x:f>IF(C7=0,"n.a.",E7/ABS(C7))</x:f>
        <x:v>-0.13787878787878788</x:v>
      </x:c>
      <x:c r="G7" s="3"/>
      <x:c r="H7" s="3"/>
      <x:c r="I7" s="3"/>
      <x:c r="J7" s="3"/>
      <x:c r="K7" s="3"/>
      <x:c r="L7" s="3"/>
      <x:c r="M7" s="3"/>
    </x:row>
    <x:row r="8" ht="24" customHeight="1">
      <x:c r="B8" s="1" t="str">
        <x:v>Variable conversion</x:v>
      </x:c>
      <x:c r="C8" s="3" t="n">
        <x:f>SUMPRODUCT(Drivers!C7:C9,Drivers!I7:I9)</x:f>
        <x:v>4600000</x:v>
      </x:c>
      <x:c r="D8" s="3" t="n">
        <x:f>SUMPRODUCT(Drivers!D7:D9,Drivers!J7:J9)</x:f>
        <x:v>4230000</x:v>
      </x:c>
      <x:c r="E8" s="3" t="n">
        <x:f>D8-C8</x:f>
        <x:v>-370000</x:v>
      </x:c>
      <x:c r="F8" s="21" t="n">
        <x:f>IF(C8=0,"n.a.",E8/ABS(C8))</x:f>
        <x:v>-0.08043478260869565</x:v>
      </x:c>
      <x:c r="G8" s="3"/>
      <x:c r="H8" s="3"/>
      <x:c r="I8" s="3"/>
      <x:c r="J8" s="3"/>
      <x:c r="K8" s="3"/>
      <x:c r="L8" s="3"/>
      <x:c r="M8" s="3"/>
    </x:row>
    <x:row r="9" ht="24" customHeight="1">
      <x:c r="B9" s="29" t="str">
        <x:v>Contribution</x:v>
      </x:c>
      <x:c r="C9" s="30" t="n">
        <x:f>C6-C7-C8</x:f>
        <x:v>8400000</x:v>
      </x:c>
      <x:c r="D9" s="30" t="n">
        <x:f>D6-D7-D8</x:f>
        <x:v>6160000</x:v>
      </x:c>
      <x:c r="E9" s="30" t="n">
        <x:f>D9-C9</x:f>
        <x:v>-2240000</x:v>
      </x:c>
      <x:c r="F9" s="31" t="n">
        <x:f>IF(C9=0,"n.a.",E9/ABS(C9))</x:f>
        <x:v>-0.26666666666666666</x:v>
      </x:c>
      <x:c r="G9" s="3"/>
      <x:c r="H9" s="3"/>
      <x:c r="I9" s="3"/>
      <x:c r="J9" s="3"/>
      <x:c r="K9" s="3"/>
      <x:c r="L9" s="3"/>
      <x:c r="M9" s="3"/>
    </x:row>
    <x:row r="10" ht="24" customHeight="1">
      <x:c r="B10" s="1" t="str">
        <x:v>Fixed factory overhead</x:v>
      </x:c>
      <x:c r="C10" s="3" t="n">
        <x:f>IF(COUNT(Inputs!C14:D14)=2,Inputs!C14,NA())</x:f>
        <x:v>2400000</x:v>
      </x:c>
      <x:c r="D10" s="3" t="n">
        <x:f>IF(COUNT(Inputs!C14:D14)=2,Inputs!D14,NA())</x:f>
        <x:v>2600000</x:v>
      </x:c>
      <x:c r="E10" s="3" t="n">
        <x:f>D10-C10</x:f>
        <x:v>200000</x:v>
      </x:c>
      <x:c r="F10" s="21" t="n">
        <x:f>IF(C10=0,"n.a.",E10/ABS(C10))</x:f>
        <x:v>0.08333333333333333</x:v>
      </x:c>
      <x:c r="G10" s="3"/>
      <x:c r="H10" s="3"/>
      <x:c r="I10" s="3"/>
      <x:c r="J10" s="3"/>
      <x:c r="K10" s="3"/>
      <x:c r="L10" s="3"/>
      <x:c r="M10" s="3"/>
    </x:row>
    <x:row r="11" ht="24" customHeight="1">
      <x:c r="B11" s="1" t="str">
        <x:v>Selling and administration</x:v>
      </x:c>
      <x:c r="C11" s="3" t="n">
        <x:f>IF(COUNT(Inputs!C15:D15)=2,Inputs!C15,NA())</x:f>
        <x:v>1500000</x:v>
      </x:c>
      <x:c r="D11" s="3" t="n">
        <x:f>IF(COUNT(Inputs!C15:D15)=2,Inputs!D15,NA())</x:f>
        <x:v>1450000</x:v>
      </x:c>
      <x:c r="E11" s="3" t="n">
        <x:f>D11-C11</x:f>
        <x:v>-50000</x:v>
      </x:c>
      <x:c r="F11" s="21" t="n">
        <x:f>IF(C11=0,"n.a.",E11/ABS(C11))</x:f>
        <x:v>-0.03333333333333333</x:v>
      </x:c>
      <x:c r="G11" s="3"/>
      <x:c r="H11" s="3"/>
      <x:c r="I11" s="3"/>
      <x:c r="J11" s="3"/>
      <x:c r="K11" s="3"/>
      <x:c r="L11" s="3"/>
      <x:c r="M11" s="3"/>
    </x:row>
    <x:row r="12" ht="24" customHeight="1">
      <x:c r="B12" s="29" t="str">
        <x:v>EBITDA</x:v>
      </x:c>
      <x:c r="C12" s="30" t="n">
        <x:f>C9-C10-C11</x:f>
        <x:v>4500000</x:v>
      </x:c>
      <x:c r="D12" s="30" t="n">
        <x:f>D9-D10-D11</x:f>
        <x:v>2110000</x:v>
      </x:c>
      <x:c r="E12" s="30" t="n">
        <x:f>D12-C12</x:f>
        <x:v>-2390000</x:v>
      </x:c>
      <x:c r="F12" s="31" t="n">
        <x:f>IF(C12=0,"n.a.",E12/ABS(C12))</x:f>
        <x:v>-0.5311111111111111</x:v>
      </x:c>
      <x:c r="G12" s="3"/>
      <x:c r="H12" s="3"/>
      <x:c r="I12" s="3"/>
      <x:c r="J12" s="3"/>
      <x:c r="K12" s="3"/>
      <x:c r="L12" s="3"/>
      <x:c r="M12" s="3"/>
    </x:row>
    <x:row r="13" ht="24" customHeight="1">
      <x:c r="B13" s="1" t="str">
        <x:v>EBITDA margin</x:v>
      </x:c>
      <x:c r="C13" s="21" t="n">
        <x:f>IF(C6=0,NA(),C12/C6)</x:f>
        <x:v>0.13719512195121952</x:v>
      </x:c>
      <x:c r="D13" s="21" t="n">
        <x:f>IF(D6=0,NA(),D12/D6)</x:f>
        <x:v>0.07683903860160234</x:v>
      </x:c>
      <x:c r="E13" s="22" t="n">
        <x:f>100*(D13-C13)</x:f>
        <x:v>-6.035608334961719</x:v>
      </x:c>
      <x:c r="F13" s="3"/>
      <x:c r="G13" s="3"/>
      <x:c r="H13" s="3"/>
      <x:c r="I13" s="3"/>
      <x:c r="J13" s="3"/>
      <x:c r="K13" s="3"/>
      <x:c r="L13" s="3"/>
      <x:c r="M13" s="3"/>
    </x:row>
    <x:row r="14" ht="24" customHeight="1">
      <x:c r="B14" s="1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4" customHeight="1">
      <x:c r="B15" s="1" t="str">
        <x:v>P&amp;L: positive expense variances are overspend. Margin difference is in percentage points.</x:v>
      </x:c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4" customHeight="1">
      <x:c r="B16" s="1" t="str">
        <x:v>Contribution is revenue less variable material and conversion. It is not statutory gross profit.</x:v>
      </x:c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24" customHeight="1">
      <x:c r="B17" s="1" t="str">
        <x:v>Revenue and EBITDA bridges reconcile to the management P&amp;L. Source controls are on Drivers.</x:v>
      </x:c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4" customHeight="1">
      <x:c r="B18" s="1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4" customHeight="1">
      <x:c r="B19" s="1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48" customHeight="1">
      <x:c r="B20" s="13" t="str">
        <x:v>EBITDA bridge</x:v>
      </x:c>
      <x:c r="C20" s="14" t="str">
        <x:v>Profit impact INR</x:v>
      </x:c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4" customHeight="1">
      <x:c r="B21" s="1" t="str">
        <x:v>Total sales volume</x:v>
      </x:c>
      <x:c r="C21" s="3" t="n">
        <x:f>Drivers!E26</x:f>
        <x:v>-840000</x:v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4" customHeight="1">
      <x:c r="B22" s="1" t="str">
        <x:v>Product mix</x:v>
      </x:c>
      <x:c r="C22" s="3" t="n">
        <x:f>Drivers!F26</x:f>
        <x:v>-560000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4" customHeight="1">
      <x:c r="B23" s="1" t="str">
        <x:v>Price / realisation</x:v>
      </x:c>
      <x:c r="C23" s="3" t="n">
        <x:f>Drivers!G26</x:f>
        <x:v>-140000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4" customHeight="1">
      <x:c r="B24" s="1" t="str">
        <x:v>Material cost / unit</x:v>
      </x:c>
      <x:c r="C24" s="3" t="n">
        <x:f>Drivers!H26</x:f>
        <x:v>-370000</x:v>
      </x:c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4" customHeight="1">
      <x:c r="B25" s="1" t="str">
        <x:v>Conversion cost / unit</x:v>
      </x:c>
      <x:c r="C25" s="3" t="n">
        <x:f>Drivers!I26</x:f>
        <x:v>-330000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24" customHeight="1">
      <x:c r="B26" s="1" t="str">
        <x:v>Fixed factory overhead</x:v>
      </x:c>
      <x:c r="C26" s="3" t="n">
        <x:f>C10-D10</x:f>
        <x:v>-200000</x:v>
      </x:c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4" customHeight="1">
      <x:c r="B27" s="1" t="str">
        <x:v>Selling and administration</x:v>
      </x:c>
      <x:c r="C27" s="3" t="n">
        <x:f>C11-D11</x:f>
        <x:v>50000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24" customHeight="1">
      <x:c r="B28" s="1" t="str">
        <x:v>Total EBITDA variance</x:v>
      </x:c>
      <x:c r="C28" s="3" t="n">
        <x:f>SUM(C21:C27)</x:f>
        <x:v>-2390000</x:v>
      </x:c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24" customHeight="1">
      <x:c r="B29" s="1" t="str">
        <x:v>Bridge residual</x:v>
      </x:c>
      <x:c r="C29" s="20" t="n">
        <x:f>D12-C12-C28</x:f>
        <x:v>0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24" customHeight="1">
      <x:c r="B30" s="1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4" customHeight="1">
      <x:c r="B31" s="1" t="str">
        <x:v>Bridge: positive increases profit; negative reduces profit. Checks must be within INR 0.01.</x:v>
      </x:c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24" customHeight="1">
      <x:c r="B32" s="1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24" customHeight="1">
      <x:c r="B33" s="1" t="str">
        <x:v>Review notes</x:v>
      </x:c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4" customHeight="1">
      <x:c r="B34" s="1" t="str">
        <x:v>Reconcile source-control differences and confirm revenue and inventory cutoffs.</x:v>
      </x:c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4" customHeight="1">
      <x:c r="B35" s="1" t="str">
        <x:v>Confirm explanations with sales, procurement and operations before release.</x:v>
      </x:c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24" customHeight="1">
      <x:c r="B36" s="1" t="str">
        <x:v>Record agreed actions, owners and due dates in the monthly review minutes.</x:v>
      </x:c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4" customHeight="1">
      <x:c r="B37" s="1" t="str">
        <x:v>Refresh management commentary when the underlying inputs change.</x:v>
      </x:c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4" customHeight="1">
      <x:c r="B38" s="1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4" customHeight="1">
      <x:c r="B39" s="1" t="str">
        <x:v>Akshan Kumar | akshankumar.com | FinanceOps Foundry | v1.0</x:v>
      </x:c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4" customHeight="1">
      <x:c r="B40" s="1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 ht="24" customHeight="1">
      <x:c r="B41" s="1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24" customHeight="1">
      <x:c r="B42" s="1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 ht="24" customHeight="1">
      <x:c r="B43" s="1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24" customHeight="1">
      <x:c r="B44" s="1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 ht="24" customHeight="1">
      <x:c r="B45" s="1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</x:sheetData>
  <x:conditionalFormatting sqref="C21:C28">
    <x:cfRule type="cellIs" dxfId="1" priority="1" operator="lessThan">
      <x:formula>0</x:formula>
    </x:cfRule>
  </x:conditionalFormatting>
  <x:conditionalFormatting sqref="C29:C29">
    <x:cfRule type="expression" dxfId="2" priority="2">
      <x:formula>ABS(C29)&gt;0.01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8819B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2" ht="24" customHeight="1">
      <x:c r="B2" s="4" t="str">
        <x:v>Driver calculations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B3" s="1" t="str">
        <x:v>INR. Fixed mix uses actual total units at budget product shares. Positive bridge effects increase revenue or profit.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B5" s="1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48" customHeight="1">
      <x:c r="B6" s="13" t="str">
        <x:v>Product family</x:v>
      </x:c>
      <x:c r="C6" s="14" t="str">
        <x:v>Budget units</x:v>
      </x:c>
      <x:c r="D6" s="14" t="str">
        <x:v>Actual units</x:v>
      </x:c>
      <x:c r="E6" s="14" t="str">
        <x:v>Budget price</x:v>
      </x:c>
      <x:c r="F6" s="14" t="str">
        <x:v>Actual price</x:v>
      </x:c>
      <x:c r="G6" s="14" t="str">
        <x:v>Budget material</x:v>
      </x:c>
      <x:c r="H6" s="14" t="str">
        <x:v>Actual material</x:v>
      </x:c>
      <x:c r="I6" s="14" t="str">
        <x:v>Budget conversion</x:v>
      </x:c>
      <x:c r="J6" s="14" t="str">
        <x:v>Actual conversion</x:v>
      </x:c>
      <x:c r="K6" s="14" t="str">
        <x:v>Fixed-mix units</x:v>
      </x:c>
      <x:c r="L6" s="14" t="str">
        <x:v>Budget contribution / unit</x:v>
      </x:c>
      <x:c r="M6" s="3"/>
    </x:row>
    <x:row r="7" ht="24" customHeight="1">
      <x:c r="B7" s="17" t="str">
        <x:f>Inputs!B7</x:f>
        <x:v>Standard panels</x:v>
      </x:c>
      <x:c r="C7" s="18" t="n">
        <x:f>IF(COUNT(Inputs!C7:J7)=8,Inputs!C7,NA())</x:f>
        <x:v>100</x:v>
      </x:c>
      <x:c r="D7" s="18" t="n">
        <x:f>IF(COUNT(Inputs!C7:J7)=8,Inputs!D7,NA())</x:f>
        <x:v>90</x:v>
      </x:c>
      <x:c r="E7" s="18" t="n">
        <x:f>IF(COUNT(Inputs!C7:J7)=8,Inputs!E7,NA())</x:f>
        <x:v>100000</x:v>
      </x:c>
      <x:c r="F7" s="18" t="n">
        <x:f>IF(COUNT(Inputs!C7:J7)=8,Inputs!F7,NA())</x:f>
        <x:v>98000</x:v>
      </x:c>
      <x:c r="G7" s="18" t="n">
        <x:f>IF(COUNT(Inputs!C7:J7)=8,Inputs!G7,NA())</x:f>
        <x:v>60000</x:v>
      </x:c>
      <x:c r="H7" s="18" t="n">
        <x:f>IF(COUNT(Inputs!C7:J7)=8,Inputs!H7,NA())</x:f>
        <x:v>63000</x:v>
      </x:c>
      <x:c r="I7" s="18" t="n">
        <x:f>IF(COUNT(Inputs!C7:J7)=8,Inputs!I7,NA())</x:f>
        <x:v>15000</x:v>
      </x:c>
      <x:c r="J7" s="18" t="n">
        <x:f>IF(COUNT(Inputs!C7:J7)=8,Inputs!J7,NA())</x:f>
        <x:v>16000</x:v>
      </x:c>
      <x:c r="K7" s="3" t="n">
        <x:f>IF($C$10=0,NA(),$D$10*C7/$C$10)</x:f>
        <x:v>90</x:v>
      </x:c>
      <x:c r="L7" s="3" t="n">
        <x:f>E7-G7-I7</x:f>
        <x:v>25000</x:v>
      </x:c>
      <x:c r="M7" s="3"/>
    </x:row>
    <x:row r="8" ht="24" customHeight="1">
      <x:c r="B8" s="17" t="str">
        <x:f>Inputs!B8</x:f>
        <x:v>Motor control panels</x:v>
      </x:c>
      <x:c r="C8" s="18" t="n">
        <x:f>IF(COUNT(Inputs!C8:J8)=8,Inputs!C8,NA())</x:f>
        <x:v>60</x:v>
      </x:c>
      <x:c r="D8" s="18" t="n">
        <x:f>IF(COUNT(Inputs!C8:J8)=8,Inputs!D8,NA())</x:f>
        <x:v>70</x:v>
      </x:c>
      <x:c r="E8" s="18" t="n">
        <x:f>IF(COUNT(Inputs!C8:J8)=8,Inputs!E8,NA())</x:f>
        <x:v>180000</x:v>
      </x:c>
      <x:c r="F8" s="18" t="n">
        <x:f>IF(COUNT(Inputs!C8:J8)=8,Inputs!F8,NA())</x:f>
        <x:v>182000</x:v>
      </x:c>
      <x:c r="G8" s="18" t="n">
        <x:f>IF(COUNT(Inputs!C8:J8)=8,Inputs!G8,NA())</x:f>
        <x:v>110000</x:v>
      </x:c>
      <x:c r="H8" s="18" t="n">
        <x:f>IF(COUNT(Inputs!C8:J8)=8,Inputs!H8,NA())</x:f>
        <x:v>108000</x:v>
      </x:c>
      <x:c r="I8" s="18" t="n">
        <x:f>IF(COUNT(Inputs!C8:J8)=8,Inputs!I8,NA())</x:f>
        <x:v>25000</x:v>
      </x:c>
      <x:c r="J8" s="18" t="n">
        <x:f>IF(COUNT(Inputs!C8:J8)=8,Inputs!J8,NA())</x:f>
        <x:v>27000</x:v>
      </x:c>
      <x:c r="K8" s="3" t="n">
        <x:f>IF($C$10=0,NA(),$D$10*C8/$C$10)</x:f>
        <x:v>54</x:v>
      </x:c>
      <x:c r="L8" s="3" t="n">
        <x:f>E8-G8-I8</x:f>
        <x:v>45000</x:v>
      </x:c>
      <x:c r="M8" s="3"/>
    </x:row>
    <x:row r="9" ht="24" customHeight="1">
      <x:c r="B9" s="17" t="str">
        <x:f>Inputs!B9</x:f>
        <x:v>Custom panels</x:v>
      </x:c>
      <x:c r="C9" s="18" t="n">
        <x:f>IF(COUNT(Inputs!C9:J9)=8,Inputs!C9,NA())</x:f>
        <x:v>40</x:v>
      </x:c>
      <x:c r="D9" s="18" t="n">
        <x:f>IF(COUNT(Inputs!C9:J9)=8,Inputs!D9,NA())</x:f>
        <x:v>20</x:v>
      </x:c>
      <x:c r="E9" s="18" t="n">
        <x:f>IF(COUNT(Inputs!C9:J9)=8,Inputs!E9,NA())</x:f>
        <x:v>300000</x:v>
      </x:c>
      <x:c r="F9" s="18" t="n">
        <x:f>IF(COUNT(Inputs!C9:J9)=8,Inputs!F9,NA())</x:f>
        <x:v>295000</x:v>
      </x:c>
      <x:c r="G9" s="18" t="n">
        <x:f>IF(COUNT(Inputs!C9:J9)=8,Inputs!G9,NA())</x:f>
        <x:v>180000</x:v>
      </x:c>
      <x:c r="H9" s="18" t="n">
        <x:f>IF(COUNT(Inputs!C9:J9)=8,Inputs!H9,NA())</x:f>
        <x:v>192000</x:v>
      </x:c>
      <x:c r="I9" s="18" t="n">
        <x:f>IF(COUNT(Inputs!C9:J9)=8,Inputs!I9,NA())</x:f>
        <x:v>40000</x:v>
      </x:c>
      <x:c r="J9" s="18" t="n">
        <x:f>IF(COUNT(Inputs!C9:J9)=8,Inputs!J9,NA())</x:f>
        <x:v>45000</x:v>
      </x:c>
      <x:c r="K9" s="3" t="n">
        <x:f>IF($C$10=0,NA(),$D$10*C9/$C$10)</x:f>
        <x:v>36</x:v>
      </x:c>
      <x:c r="L9" s="3" t="n">
        <x:f>E9-G9-I9</x:f>
        <x:v>80000</x:v>
      </x:c>
      <x:c r="M9" s="3"/>
    </x:row>
    <x:row r="10" ht="24" customHeight="1">
      <x:c r="B10" s="1" t="str">
        <x:v>Total units</x:v>
      </x:c>
      <x:c r="C10" s="3" t="n">
        <x:f>SUM(C7:C9)</x:f>
        <x:v>200</x:v>
      </x:c>
      <x:c r="D10" s="3" t="n">
        <x:f>SUM(D7:D9)</x:f>
        <x:v>180</x:v>
      </x:c>
      <x:c r="E10" s="3"/>
      <x:c r="F10" s="3"/>
      <x:c r="G10" s="3"/>
      <x:c r="H10" s="3"/>
      <x:c r="I10" s="3"/>
      <x:c r="J10" s="3"/>
      <x:c r="K10" s="3" t="n">
        <x:f>SUM(K7:K9)</x:f>
        <x:v>180</x:v>
      </x:c>
      <x:c r="L10" s="3"/>
      <x:c r="M10" s="3"/>
    </x:row>
    <x:row r="11" ht="24" customHeight="1">
      <x:c r="B11" s="1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4" customHeight="1">
      <x:c r="B12" s="1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24" customHeight="1">
      <x:c r="B13" s="1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48" customHeight="1">
      <x:c r="B14" s="13" t="str">
        <x:v>Revenue bridge</x:v>
      </x:c>
      <x:c r="C14" s="14" t="str">
        <x:v>Budget INR</x:v>
      </x:c>
      <x:c r="D14" s="14" t="str">
        <x:v>Actual INR</x:v>
      </x:c>
      <x:c r="E14" s="14" t="str">
        <x:v>Total volume</x:v>
      </x:c>
      <x:c r="F14" s="14" t="str">
        <x:v>Product mix</x:v>
      </x:c>
      <x:c r="G14" s="14" t="str">
        <x:v>Price / realisation</x:v>
      </x:c>
      <x:c r="H14" s="14" t="str">
        <x:v>Residual</x:v>
      </x:c>
      <x:c r="I14" s="3"/>
      <x:c r="J14" s="3"/>
      <x:c r="K14" s="3"/>
      <x:c r="L14" s="3"/>
      <x:c r="M14" s="3"/>
    </x:row>
    <x:row r="15" ht="24" customHeight="1">
      <x:c r="B15" s="1" t="str">
        <x:f>B7</x:f>
        <x:v>Standard panels</x:v>
      </x:c>
      <x:c r="C15" s="3" t="n">
        <x:f>C7*E7</x:f>
        <x:v>10000000</x:v>
      </x:c>
      <x:c r="D15" s="3" t="n">
        <x:f>D7*F7</x:f>
        <x:v>8820000</x:v>
      </x:c>
      <x:c r="E15" s="3" t="n">
        <x:f>(K7-C7)*E7</x:f>
        <x:v>-1000000</x:v>
      </x:c>
      <x:c r="F15" s="3" t="n">
        <x:f>(D7-K7)*E7</x:f>
        <x:v>0</x:v>
      </x:c>
      <x:c r="G15" s="3" t="n">
        <x:f>D7*(F7-E7)</x:f>
        <x:v>-180000</x:v>
      </x:c>
      <x:c r="H15" s="3" t="n">
        <x:f>D15-C15-SUM(E15:G15)</x:f>
        <x:v>0</x:v>
      </x:c>
      <x:c r="I15" s="3"/>
      <x:c r="J15" s="3"/>
      <x:c r="K15" s="3"/>
      <x:c r="L15" s="3"/>
      <x:c r="M15" s="3"/>
    </x:row>
    <x:row r="16" ht="24" customHeight="1">
      <x:c r="B16" s="1" t="str">
        <x:f>B8</x:f>
        <x:v>Motor control panels</x:v>
      </x:c>
      <x:c r="C16" s="3" t="n">
        <x:f>C8*E8</x:f>
        <x:v>10800000</x:v>
      </x:c>
      <x:c r="D16" s="3" t="n">
        <x:f>D8*F8</x:f>
        <x:v>12740000</x:v>
      </x:c>
      <x:c r="E16" s="3" t="n">
        <x:f>(K8-C8)*E8</x:f>
        <x:v>-1080000</x:v>
      </x:c>
      <x:c r="F16" s="3" t="n">
        <x:f>(D8-K8)*E8</x:f>
        <x:v>2880000</x:v>
      </x:c>
      <x:c r="G16" s="3" t="n">
        <x:f>D8*(F8-E8)</x:f>
        <x:v>140000</x:v>
      </x:c>
      <x:c r="H16" s="3" t="n">
        <x:f>D16-C16-SUM(E16:G16)</x:f>
        <x:v>0</x:v>
      </x:c>
      <x:c r="I16" s="3"/>
      <x:c r="J16" s="3"/>
      <x:c r="K16" s="3"/>
      <x:c r="L16" s="3"/>
      <x:c r="M16" s="3"/>
    </x:row>
    <x:row r="17" ht="24" customHeight="1">
      <x:c r="B17" s="1" t="str">
        <x:f>B9</x:f>
        <x:v>Custom panels</x:v>
      </x:c>
      <x:c r="C17" s="3" t="n">
        <x:f>C9*E9</x:f>
        <x:v>12000000</x:v>
      </x:c>
      <x:c r="D17" s="3" t="n">
        <x:f>D9*F9</x:f>
        <x:v>5900000</x:v>
      </x:c>
      <x:c r="E17" s="3" t="n">
        <x:f>(K9-C9)*E9</x:f>
        <x:v>-1200000</x:v>
      </x:c>
      <x:c r="F17" s="3" t="n">
        <x:f>(D9-K9)*E9</x:f>
        <x:v>-4800000</x:v>
      </x:c>
      <x:c r="G17" s="3" t="n">
        <x:f>D9*(F9-E9)</x:f>
        <x:v>-100000</x:v>
      </x:c>
      <x:c r="H17" s="3" t="n">
        <x:f>D17-C17-SUM(E17:G17)</x:f>
        <x:v>0</x:v>
      </x:c>
      <x:c r="I17" s="3"/>
      <x:c r="J17" s="3"/>
      <x:c r="K17" s="3"/>
      <x:c r="L17" s="3"/>
      <x:c r="M17" s="3"/>
    </x:row>
    <x:row r="18" ht="24" customHeight="1">
      <x:c r="B18" s="1" t="str">
        <x:v>Total revenue</x:v>
      </x:c>
      <x:c r="C18" s="3" t="n">
        <x:f>SUM(C15:C17)</x:f>
        <x:v>32800000</x:v>
      </x:c>
      <x:c r="D18" s="3" t="n">
        <x:f>SUM(D15:D17)</x:f>
        <x:v>27460000</x:v>
      </x:c>
      <x:c r="E18" s="3" t="n">
        <x:f>SUM(E15:E17)</x:f>
        <x:v>-3280000</x:v>
      </x:c>
      <x:c r="F18" s="3" t="n">
        <x:f>SUM(F15:F17)</x:f>
        <x:v>-1920000</x:v>
      </x:c>
      <x:c r="G18" s="3" t="n">
        <x:f>SUM(G15:G17)</x:f>
        <x:v>-140000</x:v>
      </x:c>
      <x:c r="H18" s="3" t="n">
        <x:f>SUM(H15:H17)</x:f>
        <x:v>0</x:v>
      </x:c>
      <x:c r="I18" s="3"/>
      <x:c r="J18" s="3"/>
      <x:c r="K18" s="3"/>
      <x:c r="L18" s="3"/>
      <x:c r="M18" s="3"/>
    </x:row>
    <x:row r="19" ht="24" customHeight="1">
      <x:c r="B19" s="1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4" customHeight="1">
      <x:c r="B20" s="1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4" customHeight="1">
      <x:c r="B21" s="1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48" customHeight="1">
      <x:c r="B22" s="13" t="str">
        <x:v>Contribution bridge</x:v>
      </x:c>
      <x:c r="C22" s="14" t="str">
        <x:v>Budget INR</x:v>
      </x:c>
      <x:c r="D22" s="14" t="str">
        <x:v>Actual INR</x:v>
      </x:c>
      <x:c r="E22" s="14" t="str">
        <x:v>Total volume</x:v>
      </x:c>
      <x:c r="F22" s="14" t="str">
        <x:v>Product mix</x:v>
      </x:c>
      <x:c r="G22" s="14" t="str">
        <x:v>Price / realisation</x:v>
      </x:c>
      <x:c r="H22" s="14" t="str">
        <x:v>Material / unit</x:v>
      </x:c>
      <x:c r="I22" s="14" t="str">
        <x:v>Conversion / unit</x:v>
      </x:c>
      <x:c r="J22" s="14" t="str">
        <x:v>Residual</x:v>
      </x:c>
      <x:c r="K22" s="3"/>
      <x:c r="L22" s="3"/>
      <x:c r="M22" s="3"/>
    </x:row>
    <x:row r="23" ht="24" customHeight="1">
      <x:c r="B23" s="1" t="str">
        <x:f>B7</x:f>
        <x:v>Standard panels</x:v>
      </x:c>
      <x:c r="C23" s="3" t="n">
        <x:f>C7*L7</x:f>
        <x:v>2500000</x:v>
      </x:c>
      <x:c r="D23" s="3" t="n">
        <x:f>D7*(F7-H7-J7)</x:f>
        <x:v>1710000</x:v>
      </x:c>
      <x:c r="E23" s="3" t="n">
        <x:f>(K7-C7)*L7</x:f>
        <x:v>-250000</x:v>
      </x:c>
      <x:c r="F23" s="3" t="n">
        <x:f>(D7-K7)*L7</x:f>
        <x:v>0</x:v>
      </x:c>
      <x:c r="G23" s="3" t="n">
        <x:f>D7*(F7-E7)</x:f>
        <x:v>-180000</x:v>
      </x:c>
      <x:c r="H23" s="3" t="n">
        <x:f>-D7*(H7-G7)</x:f>
        <x:v>-270000</x:v>
      </x:c>
      <x:c r="I23" s="3" t="n">
        <x:f>-D7*(J7-I7)</x:f>
        <x:v>-90000</x:v>
      </x:c>
      <x:c r="J23" s="3" t="n">
        <x:f>D23-C23-SUM(E23:I23)</x:f>
        <x:v>0</x:v>
      </x:c>
      <x:c r="K23" s="3"/>
      <x:c r="L23" s="3"/>
      <x:c r="M23" s="3"/>
    </x:row>
    <x:row r="24" ht="24" customHeight="1">
      <x:c r="B24" s="1" t="str">
        <x:f>B8</x:f>
        <x:v>Motor control panels</x:v>
      </x:c>
      <x:c r="C24" s="3" t="n">
        <x:f>C8*L8</x:f>
        <x:v>2700000</x:v>
      </x:c>
      <x:c r="D24" s="3" t="n">
        <x:f>D8*(F8-H8-J8)</x:f>
        <x:v>3290000</x:v>
      </x:c>
      <x:c r="E24" s="3" t="n">
        <x:f>(K8-C8)*L8</x:f>
        <x:v>-270000</x:v>
      </x:c>
      <x:c r="F24" s="3" t="n">
        <x:f>(D8-K8)*L8</x:f>
        <x:v>720000</x:v>
      </x:c>
      <x:c r="G24" s="3" t="n">
        <x:f>D8*(F8-E8)</x:f>
        <x:v>140000</x:v>
      </x:c>
      <x:c r="H24" s="3" t="n">
        <x:f>-D8*(H8-G8)</x:f>
        <x:v>140000</x:v>
      </x:c>
      <x:c r="I24" s="3" t="n">
        <x:f>-D8*(J8-I8)</x:f>
        <x:v>-140000</x:v>
      </x:c>
      <x:c r="J24" s="3" t="n">
        <x:f>D24-C24-SUM(E24:I24)</x:f>
        <x:v>0</x:v>
      </x:c>
      <x:c r="K24" s="3"/>
      <x:c r="L24" s="3"/>
      <x:c r="M24" s="3"/>
    </x:row>
    <x:row r="25" ht="24" customHeight="1">
      <x:c r="B25" s="1" t="str">
        <x:f>B9</x:f>
        <x:v>Custom panels</x:v>
      </x:c>
      <x:c r="C25" s="3" t="n">
        <x:f>C9*L9</x:f>
        <x:v>3200000</x:v>
      </x:c>
      <x:c r="D25" s="3" t="n">
        <x:f>D9*(F9-H9-J9)</x:f>
        <x:v>1160000</x:v>
      </x:c>
      <x:c r="E25" s="3" t="n">
        <x:f>(K9-C9)*L9</x:f>
        <x:v>-320000</x:v>
      </x:c>
      <x:c r="F25" s="3" t="n">
        <x:f>(D9-K9)*L9</x:f>
        <x:v>-1280000</x:v>
      </x:c>
      <x:c r="G25" s="3" t="n">
        <x:f>D9*(F9-E9)</x:f>
        <x:v>-100000</x:v>
      </x:c>
      <x:c r="H25" s="3" t="n">
        <x:f>-D9*(H9-G9)</x:f>
        <x:v>-240000</x:v>
      </x:c>
      <x:c r="I25" s="3" t="n">
        <x:f>-D9*(J9-I9)</x:f>
        <x:v>-100000</x:v>
      </x:c>
      <x:c r="J25" s="3" t="n">
        <x:f>D25-C25-SUM(E25:I25)</x:f>
        <x:v>0</x:v>
      </x:c>
      <x:c r="K25" s="3"/>
      <x:c r="L25" s="3"/>
      <x:c r="M25" s="3"/>
    </x:row>
    <x:row r="26" ht="24" customHeight="1">
      <x:c r="B26" s="1" t="str">
        <x:v>Total contribution</x:v>
      </x:c>
      <x:c r="C26" s="3" t="n">
        <x:f>SUM(C23:C25)</x:f>
        <x:v>8400000</x:v>
      </x:c>
      <x:c r="D26" s="3" t="n">
        <x:f>SUM(D23:D25)</x:f>
        <x:v>6160000</x:v>
      </x:c>
      <x:c r="E26" s="3" t="n">
        <x:f>SUM(E23:E25)</x:f>
        <x:v>-840000</x:v>
      </x:c>
      <x:c r="F26" s="3" t="n">
        <x:f>SUM(F23:F25)</x:f>
        <x:v>-560000</x:v>
      </x:c>
      <x:c r="G26" s="3" t="n">
        <x:f>SUM(G23:G25)</x:f>
        <x:v>-140000</x:v>
      </x:c>
      <x:c r="H26" s="3" t="n">
        <x:f>SUM(H23:H25)</x:f>
        <x:v>-370000</x:v>
      </x:c>
      <x:c r="I26" s="3" t="n">
        <x:f>SUM(I23:I25)</x:f>
        <x:v>-330000</x:v>
      </x:c>
      <x:c r="J26" s="3" t="n">
        <x:f>SUM(J23:J25)</x:f>
        <x:v>0</x:v>
      </x:c>
      <x:c r="K26" s="3"/>
      <x:c r="L26" s="3"/>
      <x:c r="M26" s="3"/>
    </x:row>
    <x:row r="27" ht="24" customHeight="1">
      <x:c r="B27" s="1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24" customHeight="1">
      <x:c r="B28" s="1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24" customHeight="1">
      <x:c r="B29" s="1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48" customHeight="1">
      <x:c r="B30" s="13" t="str">
        <x:v>Reconciliations</x:v>
      </x:c>
      <x:c r="C30" s="14" t="str">
        <x:v>Budget difference</x:v>
      </x:c>
      <x:c r="D30" s="14" t="str">
        <x:v>Actual difference</x:v>
      </x:c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4" customHeight="1">
      <x:c r="B31" s="1" t="str">
        <x:v>Revenue vs source controls</x:v>
      </x:c>
      <x:c r="C31" s="19" t="n">
        <x:f>C18-Inputs!C16</x:f>
        <x:v>0</x:v>
      </x:c>
      <x:c r="D31" s="19" t="n">
        <x:f>D18-Inputs!D16</x:f>
        <x:v>0</x:v>
      </x:c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24" customHeight="1">
      <x:c r="B32" s="1" t="str">
        <x:v>Material vs source controls</x:v>
      </x:c>
      <x:c r="C32" s="19" t="n">
        <x:f>SUMPRODUCT(C7:C9,G7:G9)-Inputs!C17</x:f>
        <x:v>0</x:v>
      </x:c>
      <x:c r="D32" s="19" t="n">
        <x:f>SUMPRODUCT(D7:D9,H7:H9)-Inputs!D17</x:f>
        <x:v>0</x:v>
      </x:c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24" customHeight="1">
      <x:c r="B33" s="1" t="str">
        <x:v>Conversion vs source controls</x:v>
      </x:c>
      <x:c r="C33" s="19" t="n">
        <x:f>SUMPRODUCT(C7:C9,I7:I9)-Inputs!C18</x:f>
        <x:v>0</x:v>
      </x:c>
      <x:c r="D33" s="19" t="n">
        <x:f>SUMPRODUCT(D7:D9,J7:J9)-Inputs!D18</x:f>
        <x:v>0</x:v>
      </x:c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4" customHeight="1">
      <x:c r="B34" s="1" t="str">
        <x:v>EBITDA vs source controls</x:v>
      </x:c>
      <x:c r="C34" s="19" t="n">
        <x:f>Review!C12-Inputs!C19</x:f>
        <x:v>0</x:v>
      </x:c>
      <x:c r="D34" s="19" t="n">
        <x:f>Review!D12-Inputs!D19</x:f>
        <x:v>0</x:v>
      </x:c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4" customHeight="1">
      <x:c r="B35" s="1" t="str">
        <x:v>Revenue bridge residual</x:v>
      </x:c>
      <x:c r="C35" s="20" t="n">
        <x:f>H18</x:f>
        <x:v>0</x:v>
      </x:c>
      <x:c r="D35" s="20" t="n">
        <x:f>H18</x:f>
        <x:v>0</x:v>
      </x:c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24" customHeight="1">
      <x:c r="B36" s="1" t="str">
        <x:v>Contribution bridge residual</x:v>
      </x:c>
      <x:c r="C36" s="20" t="n">
        <x:f>J26</x:f>
        <x:v>0</x:v>
      </x:c>
      <x:c r="D36" s="20" t="n">
        <x:f>J26</x:f>
        <x:v>0</x:v>
      </x:c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4" customHeight="1">
      <x:c r="B37" s="1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4" customHeight="1">
      <x:c r="B38" s="1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4" customHeight="1">
      <x:c r="B39" s="1" t="str">
        <x:v>Method: budget -&gt; total volume -&gt; product mix -&gt; price / realisation. Interaction is assigned to price at actual quantity.</x:v>
      </x:c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4" customHeight="1">
      <x:c r="B40" s="1" t="str">
        <x:v>Contribution also includes actual-unit material and conversion cost changes. No purchase-price / usage split is possible from these inputs.</x:v>
      </x:c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 ht="24" customHeight="1">
      <x:c r="B41" s="1" t="str">
        <x:v>Fixed-mix panel counts can be fractional. They are an analytical allocation, not physical dispatch quantities.</x:v>
      </x:c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24" customHeight="1">
      <x:c r="B42" s="1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 ht="24" customHeight="1">
      <x:c r="B43" s="1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24" customHeight="1">
      <x:c r="B44" s="1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 ht="24" customHeight="1">
      <x:c r="B45" s="1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</x:sheetData>
  <x:conditionalFormatting sqref="C31:D36">
    <x:cfRule type="expression" dxfId="0" priority="1">
      <x:formula>ABS(C31)&gt;0.01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7D9B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2" ht="24" customHeight="1">
      <x:c r="B2" s="4" t="str">
        <x:v>Power panels: case inputs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B3" s="1" t="str">
        <x:v>September 2026. Fictional training data created for this pack. Amounts in INR.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B4" s="1" t="str">
        <x:v>Input convention: blue font and pale yellow fill. Budget and actual use the same product families and units.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B5" s="1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48" customHeight="1">
      <x:c r="B6" s="13" t="str">
        <x:v>Product family</x:v>
      </x:c>
      <x:c r="C6" s="14" t="str">
        <x:v>Budget units</x:v>
      </x:c>
      <x:c r="D6" s="14" t="str">
        <x:v>Actual units</x:v>
      </x:c>
      <x:c r="E6" s="14" t="str">
        <x:v>Budget price / unit</x:v>
      </x:c>
      <x:c r="F6" s="14" t="str">
        <x:v>Actual price / unit</x:v>
      </x:c>
      <x:c r="G6" s="14" t="str">
        <x:v>Budget material / unit</x:v>
      </x:c>
      <x:c r="H6" s="14" t="str">
        <x:v>Actual material / unit</x:v>
      </x:c>
      <x:c r="I6" s="14" t="str">
        <x:v>Budget conversion / unit</x:v>
      </x:c>
      <x:c r="J6" s="14" t="str">
        <x:v>Actual conversion / unit</x:v>
      </x:c>
      <x:c r="K6" s="3"/>
      <x:c r="L6" s="3"/>
      <x:c r="M6" s="3"/>
    </x:row>
    <x:row r="7" ht="24" customHeight="1">
      <x:c r="B7" s="1" t="str">
        <x:v>Standard panels</x:v>
      </x:c>
      <x:c r="C7" s="16" t="n">
        <x:v>100</x:v>
      </x:c>
      <x:c r="D7" s="16" t="n">
        <x:v>90</x:v>
      </x:c>
      <x:c r="E7" s="16" t="n">
        <x:v>100000</x:v>
      </x:c>
      <x:c r="F7" s="16" t="n">
        <x:v>98000</x:v>
      </x:c>
      <x:c r="G7" s="16" t="n">
        <x:v>60000</x:v>
      </x:c>
      <x:c r="H7" s="16" t="n">
        <x:v>63000</x:v>
      </x:c>
      <x:c r="I7" s="16" t="n">
        <x:v>15000</x:v>
      </x:c>
      <x:c r="J7" s="16" t="n">
        <x:v>16000</x:v>
      </x:c>
      <x:c r="K7" s="3"/>
      <x:c r="L7" s="3"/>
      <x:c r="M7" s="3"/>
    </x:row>
    <x:row r="8" ht="24" customHeight="1">
      <x:c r="B8" s="1" t="str">
        <x:v>Motor control panels</x:v>
      </x:c>
      <x:c r="C8" s="16" t="n">
        <x:v>60</x:v>
      </x:c>
      <x:c r="D8" s="16" t="n">
        <x:v>70</x:v>
      </x:c>
      <x:c r="E8" s="16" t="n">
        <x:v>180000</x:v>
      </x:c>
      <x:c r="F8" s="16" t="n">
        <x:v>182000</x:v>
      </x:c>
      <x:c r="G8" s="16" t="n">
        <x:v>110000</x:v>
      </x:c>
      <x:c r="H8" s="16" t="n">
        <x:v>108000</x:v>
      </x:c>
      <x:c r="I8" s="16" t="n">
        <x:v>25000</x:v>
      </x:c>
      <x:c r="J8" s="16" t="n">
        <x:v>27000</x:v>
      </x:c>
      <x:c r="K8" s="3"/>
      <x:c r="L8" s="3"/>
      <x:c r="M8" s="3"/>
    </x:row>
    <x:row r="9" ht="24" customHeight="1">
      <x:c r="B9" s="1" t="str">
        <x:v>Custom panels</x:v>
      </x:c>
      <x:c r="C9" s="16" t="n">
        <x:v>40</x:v>
      </x:c>
      <x:c r="D9" s="16" t="n">
        <x:v>20</x:v>
      </x:c>
      <x:c r="E9" s="16" t="n">
        <x:v>300000</x:v>
      </x:c>
      <x:c r="F9" s="16" t="n">
        <x:v>295000</x:v>
      </x:c>
      <x:c r="G9" s="16" t="n">
        <x:v>180000</x:v>
      </x:c>
      <x:c r="H9" s="16" t="n">
        <x:v>192000</x:v>
      </x:c>
      <x:c r="I9" s="16" t="n">
        <x:v>40000</x:v>
      </x:c>
      <x:c r="J9" s="16" t="n">
        <x:v>45000</x:v>
      </x:c>
      <x:c r="K9" s="3"/>
      <x:c r="L9" s="3"/>
      <x:c r="M9" s="3"/>
    </x:row>
    <x:row r="10" ht="24" customHeight="1">
      <x:c r="B10" s="1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B11" s="1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4" customHeight="1">
      <x:c r="B12" s="1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48" customHeight="1">
      <x:c r="B13" s="13" t="str">
        <x:v>Management accounts</x:v>
      </x:c>
      <x:c r="C13" s="14" t="str">
        <x:v>Budget INR</x:v>
      </x:c>
      <x:c r="D13" s="14" t="str">
        <x:v>Actual INR</x:v>
      </x:c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4" customHeight="1">
      <x:c r="B14" s="1" t="str">
        <x:v>Fixed factory overhead</x:v>
      </x:c>
      <x:c r="C14" s="16" t="n">
        <x:v>2400000</x:v>
      </x:c>
      <x:c r="D14" s="16" t="n">
        <x:v>2600000</x:v>
      </x:c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4" customHeight="1">
      <x:c r="B15" s="1" t="str">
        <x:v>Selling and administration</x:v>
      </x:c>
      <x:c r="C15" s="16" t="n">
        <x:v>1500000</x:v>
      </x:c>
      <x:c r="D15" s="16" t="n">
        <x:v>1450000</x:v>
      </x:c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4" customHeight="1">
      <x:c r="B16" s="1" t="str">
        <x:v>Revenue control total</x:v>
      </x:c>
      <x:c r="C16" s="16" t="n">
        <x:v>32800000</x:v>
      </x:c>
      <x:c r="D16" s="16" t="n">
        <x:v>27460000</x:v>
      </x:c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24" customHeight="1">
      <x:c r="B17" s="1" t="str">
        <x:v>Material control total</x:v>
      </x:c>
      <x:c r="C17" s="16" t="n">
        <x:v>19800000</x:v>
      </x:c>
      <x:c r="D17" s="16" t="n">
        <x:v>17070000</x:v>
      </x:c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4" customHeight="1">
      <x:c r="B18" s="1" t="str">
        <x:v>Conversion control total</x:v>
      </x:c>
      <x:c r="C18" s="16" t="n">
        <x:v>4600000</x:v>
      </x:c>
      <x:c r="D18" s="16" t="n">
        <x:v>4230000</x:v>
      </x:c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4" customHeight="1">
      <x:c r="B19" s="1" t="str">
        <x:v>EBITDA control total</x:v>
      </x:c>
      <x:c r="C19" s="16" t="n">
        <x:v>4500000</x:v>
      </x:c>
      <x:c r="D19" s="16" t="n">
        <x:v>2110000</x:v>
      </x:c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4" customHeight="1">
      <x:c r="B20" s="1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4" customHeight="1">
      <x:c r="B21" s="1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4" customHeight="1">
      <x:c r="B22" s="1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4" customHeight="1">
      <x:c r="B23" s="1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4" customHeight="1">
      <x:c r="B24" s="1" t="str">
        <x:v>Source: illustrative data and management notes prepared for this case. No client data.</x:v>
      </x:c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4" customHeight="1">
      <x:c r="B25" s="1" t="str">
        <x:v>Scope: three product families sold in one month. Prices exclude GST and are net of discounts.</x:v>
      </x:c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24" customHeight="1">
      <x:c r="B26" s="1" t="str">
        <x:v>Units represent comparable panels within each family. Family-level price can still contain specification mix.</x:v>
      </x:c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4" customHeight="1">
      <x:c r="B27" s="1" t="str">
        <x:v>Material and conversion are variable costs attributable to panels sold. Conversion includes direct labour and variable factory cost.</x:v>
      </x:c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24" customHeight="1">
      <x:c r="B28" s="1" t="str">
        <x:v>This simplified management P&amp;L expenses all fixed factory overhead. Fixed overhead and SG&amp;A exclude depreciation/amortisation. EBITDA excludes interest and tax.</x:v>
      </x:c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24" customHeight="1">
      <x:c r="B29" s="1" t="str">
        <x:v>No FX, returns, rebates, inventory absorption or revenue timing adjustments are modelled. Reconcile these before using real data.</x:v>
      </x:c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24" customHeight="1">
      <x:c r="B30" s="1" t="str">
        <x:v>Source controls at rows 16:19 are independent fictional management-account totals. Update them from the ledger when replacing the case.</x:v>
      </x:c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4" customHeight="1">
      <x:c r="B31" s="1" t="str">
        <x:v>Scope: three product families. Extend calculations and source reconciliations if additional families are included.</x:v>
      </x:c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24" customHeight="1">
      <x:c r="B32" s="1" t="str">
        <x:v>Leave no required input blank. Enter a genuine zero as 0. Zero budget total units makes the mix bridge unavailable.</x:v>
      </x:c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24" customHeight="1">
      <x:c r="B33" s="1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4" customHeight="1">
      <x:c r="B34" s="1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48" customHeight="1">
      <x:c r="B35" s="13" t="str">
        <x:v>ID</x:v>
      </x:c>
      <x:c r="C35" s="14" t="str">
        <x:v>Management note</x:v>
      </x:c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24" customHeight="1">
      <x:c r="B36" s="1" t="str">
        <x:v>E01</x:v>
      </x:c>
      <x:c r="C36" s="3" t="str">
        <x:v>Dispatch report: 20 custom panels sold against 40 budget.</x:v>
      </x:c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4" customHeight="1">
      <x:c r="B37" s="1" t="str">
        <x:v>E02</x:v>
      </x:c>
      <x:c r="C37" s="3" t="str">
        <x:v>Sales note: 12 planned custom panels await customer inspection; 8 await engineering release.</x:v>
      </x:c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4" customHeight="1">
      <x:c r="B38" s="1" t="str">
        <x:v>E03</x:v>
      </x:c>
      <x:c r="C38" s="3" t="str">
        <x:v>No revised dispatch dates, acceptance evidence or October delivery confirmation supplied.</x:v>
      </x:c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4" customHeight="1">
      <x:c r="B39" s="1" t="str">
        <x:v>E04</x:v>
      </x:c>
      <x:c r="C39" s="3" t="str">
        <x:v>No purchase-price, material-usage, BOM, scrap or specification detail supplied.</x:v>
      </x:c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4" customHeight="1">
      <x:c r="B40" s="1" t="str">
        <x:v>E05</x:v>
      </x:c>
      <x:c r="C40" s="3" t="str">
        <x:v>No labour-hours, hourly-rate, overtime or rework detail supplied.</x:v>
      </x:c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 ht="24" customHeight="1">
      <x:c r="B41" s="1" t="str">
        <x:v>E06</x:v>
      </x:c>
      <x:c r="C41" s="3" t="str">
        <x:v>No supporting detail supplied for fixed overhead or SG&amp;A variances.</x:v>
      </x:c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24" customHeight="1">
      <x:c r="B42" s="1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 ht="24" customHeight="1">
      <x:c r="B43" s="1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24" customHeight="1">
      <x:c r="B44" s="1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 ht="24" customHeight="1">
      <x:c r="B45" s="1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</x:sheetData>
  <x:dataValidations count="1">
    <x:dataValidation type="decimal" operator="greaterThanOrEqual" sqref="C7:J9">
      <x:formula1>0</x:formula1>
    </x:dataValidation>
  </x:dataValidations>
  <x:pageMargins left="0.7" right="0.7" top="0.75" bottom="0.75" header="0.3" footer="0.3"/>
</x:worksheet>
</file>